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7" yWindow="32767" windowWidth="21570" windowHeight="8370" activeTab="2"/>
  </bookViews>
  <sheets>
    <sheet name="Thời tiết" sheetId="1" r:id="rId1"/>
    <sheet name="DTSX" sheetId="2" r:id="rId2"/>
    <sheet name="DTN" sheetId="3" r:id="rId3"/>
  </sheets>
  <definedNames/>
  <calcPr fullCalcOnLoad="1"/>
</workbook>
</file>

<file path=xl/sharedStrings.xml><?xml version="1.0" encoding="utf-8"?>
<sst xmlns="http://schemas.openxmlformats.org/spreadsheetml/2006/main" count="58" uniqueCount="46">
  <si>
    <t>- Nhẹ</t>
  </si>
  <si>
    <t>- Nặng</t>
  </si>
  <si>
    <t>năm 2012</t>
  </si>
  <si>
    <t>năm 2013</t>
  </si>
  <si>
    <t>năm 2014</t>
  </si>
  <si>
    <t>năm 2015</t>
  </si>
  <si>
    <t>năm 2016</t>
  </si>
  <si>
    <t>năm 2017</t>
  </si>
  <si>
    <t>năm 2018</t>
  </si>
  <si>
    <t>năm 2019</t>
  </si>
  <si>
    <t>năm 2020</t>
  </si>
  <si>
    <t>năm 2021</t>
  </si>
  <si>
    <t>ước năm 2021</t>
  </si>
  <si>
    <t>- Trung bình</t>
  </si>
  <si>
    <t>- DTSX (ha)</t>
  </si>
  <si>
    <t>- NSBQ (tấn/ha)</t>
  </si>
  <si>
    <t>- Sản lượng (nghìn tấn)</t>
  </si>
  <si>
    <t>Tỉnh Tây Ninh</t>
  </si>
  <si>
    <t>Huyện, thị xã, thành phố</t>
  </si>
  <si>
    <t>trong đó nhiễm nặng</t>
  </si>
  <si>
    <t>I. Phân theo mức độ hại</t>
  </si>
  <si>
    <t>II. Phân theo các huyện, thị xã, thành phố</t>
  </si>
  <si>
    <t>1. Trảng Bàng</t>
  </si>
  <si>
    <t>2. Gò Dầu</t>
  </si>
  <si>
    <t>3. Bến Cầu</t>
  </si>
  <si>
    <t>4. Châu Thành</t>
  </si>
  <si>
    <t>5. Dương Minh Châu</t>
  </si>
  <si>
    <t>6. TP Tây Ninh</t>
  </si>
  <si>
    <t>7. Hòa Thành</t>
  </si>
  <si>
    <t>8. Tân Biên</t>
  </si>
  <si>
    <t>9. Tân Châu</t>
  </si>
  <si>
    <t>Tây Ninh</t>
  </si>
  <si>
    <t>6 tháng đầu năm 2021</t>
  </si>
  <si>
    <t>Ẩm độ không khí trung bình (%)</t>
  </si>
  <si>
    <t>Tổng lượng mưa/năm (mm)</t>
  </si>
  <si>
    <t>Số giờ nắng/ngày (giờ)</t>
  </si>
  <si>
    <t>Bình quân giai đoạn 2012 - 6 tháng đầu năm 2021</t>
  </si>
  <si>
    <r>
      <t>Nhiệt độ không khí trung bình (</t>
    </r>
    <r>
      <rPr>
        <b/>
        <vertAlign val="superscript"/>
        <sz val="12"/>
        <rFont val="Times New Roman"/>
        <family val="1"/>
      </rPr>
      <t>o</t>
    </r>
    <r>
      <rPr>
        <b/>
        <sz val="12"/>
        <rFont val="Times New Roman"/>
        <family val="1"/>
      </rPr>
      <t>C)</t>
    </r>
  </si>
  <si>
    <t>Năm</t>
  </si>
  <si>
    <t>PHỤ LỤC 1</t>
  </si>
  <si>
    <t>TÌNH HÌNH THỜI TIẾT TỈNH TÂY NINH GIAI ĐOẠN 2012 - 2021</t>
  </si>
  <si>
    <t>PHỤ LỤC 2</t>
  </si>
  <si>
    <t>DIỆN TÍCH SẢN XUẤT, NĂNG SUẤT BÌNH QUÂN VÀ SẢN LƯỢNG KHOAI MÌ TẠI TÂY NINH GIAI ĐOẠN 2012 - 2021</t>
  </si>
  <si>
    <t>PHỤ LỤC 3</t>
  </si>
  <si>
    <t>DIỆN TÍCH KHOAI MÌ NHIỄM RỆP SÁP BỘT HỒNG TRÊN ĐỊA BÀN TỈNH TÂY NINH GIAI ĐOẠN 2012 - 2021</t>
  </si>
  <si>
    <t>(Kèm theo Báo cáo số: 573/BC-CCTTBVTV ngày 27 tháng 7 năm 2021 của Chi cục Trồng trọt và Bảo vệ thực vật)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</si>
</sst>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_(* #,##0_);_(* \(#,##0\);_(* &quot;-&quot;??_);_(@_)"/>
    <numFmt numFmtId="167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4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166" fontId="55" fillId="33" borderId="10" xfId="42" applyNumberFormat="1" applyFont="1" applyFill="1" applyBorder="1" applyAlignment="1">
      <alignment vertical="top" wrapText="1"/>
    </xf>
    <xf numFmtId="166" fontId="2" fillId="33" borderId="10" xfId="42" applyNumberFormat="1" applyFont="1" applyFill="1" applyBorder="1" applyAlignment="1">
      <alignment vertical="top" wrapText="1"/>
    </xf>
    <xf numFmtId="164" fontId="55" fillId="33" borderId="10" xfId="42" applyNumberFormat="1" applyFont="1" applyFill="1" applyBorder="1" applyAlignment="1">
      <alignment vertical="top" wrapText="1"/>
    </xf>
    <xf numFmtId="164" fontId="2" fillId="33" borderId="10" xfId="42" applyNumberFormat="1" applyFont="1" applyFill="1" applyBorder="1" applyAlignment="1">
      <alignment vertical="top" wrapText="1"/>
    </xf>
    <xf numFmtId="0" fontId="54" fillId="33" borderId="10" xfId="0" applyFont="1" applyFill="1" applyBorder="1" applyAlignment="1" quotePrefix="1">
      <alignment vertical="top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1" xfId="0" applyFont="1" applyBorder="1" applyAlignment="1">
      <alignment vertical="center" wrapText="1"/>
    </xf>
    <xf numFmtId="0" fontId="59" fillId="33" borderId="10" xfId="42" applyNumberFormat="1" applyFont="1" applyFill="1" applyBorder="1" applyAlignment="1">
      <alignment horizontal="right" vertical="center" wrapText="1"/>
    </xf>
    <xf numFmtId="0" fontId="59" fillId="0" borderId="10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5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3" fontId="3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64" fontId="7" fillId="0" borderId="10" xfId="42" applyNumberFormat="1" applyFont="1" applyFill="1" applyBorder="1" applyAlignment="1">
      <alignment vertical="center" wrapText="1"/>
    </xf>
    <xf numFmtId="164" fontId="5" fillId="0" borderId="10" xfId="0" applyNumberFormat="1" applyFont="1" applyBorder="1" applyAlignment="1">
      <alignment vertical="center"/>
    </xf>
    <xf numFmtId="164" fontId="7" fillId="0" borderId="10" xfId="42" applyNumberFormat="1" applyFont="1" applyBorder="1" applyAlignment="1">
      <alignment vertical="center"/>
    </xf>
    <xf numFmtId="167" fontId="59" fillId="0" borderId="13" xfId="0" applyNumberFormat="1" applyFont="1" applyBorder="1" applyAlignment="1">
      <alignment vertical="center"/>
    </xf>
    <xf numFmtId="167" fontId="60" fillId="0" borderId="13" xfId="0" applyNumberFormat="1" applyFont="1" applyBorder="1" applyAlignment="1">
      <alignment vertical="center"/>
    </xf>
    <xf numFmtId="164" fontId="58" fillId="33" borderId="10" xfId="42" applyNumberFormat="1" applyFont="1" applyFill="1" applyBorder="1" applyAlignment="1">
      <alignment horizontal="center" vertical="center" wrapText="1"/>
    </xf>
    <xf numFmtId="0" fontId="58" fillId="33" borderId="10" xfId="42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 quotePrefix="1">
      <alignment vertical="center" wrapText="1"/>
    </xf>
    <xf numFmtId="164" fontId="59" fillId="33" borderId="10" xfId="42" applyNumberFormat="1" applyFont="1" applyFill="1" applyBorder="1" applyAlignment="1">
      <alignment horizontal="right" vertical="center" wrapText="1"/>
    </xf>
    <xf numFmtId="164" fontId="60" fillId="33" borderId="10" xfId="42" applyNumberFormat="1" applyFont="1" applyFill="1" applyBorder="1" applyAlignment="1">
      <alignment horizontal="right" vertical="center" wrapText="1"/>
    </xf>
    <xf numFmtId="0" fontId="59" fillId="0" borderId="10" xfId="0" applyFont="1" applyBorder="1" applyAlignment="1">
      <alignment vertical="center"/>
    </xf>
    <xf numFmtId="167" fontId="59" fillId="0" borderId="10" xfId="0" applyNumberFormat="1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167" fontId="59" fillId="0" borderId="12" xfId="0" applyNumberFormat="1" applyFont="1" applyBorder="1" applyAlignment="1">
      <alignment vertical="center"/>
    </xf>
    <xf numFmtId="1" fontId="59" fillId="0" borderId="12" xfId="0" applyNumberFormat="1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1" fontId="59" fillId="0" borderId="13" xfId="0" applyNumberFormat="1" applyFont="1" applyBorder="1" applyAlignment="1">
      <alignment vertical="center"/>
    </xf>
    <xf numFmtId="1" fontId="59" fillId="0" borderId="1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17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58" fillId="33" borderId="17" xfId="0" applyFont="1" applyFill="1" applyBorder="1" applyAlignment="1">
      <alignment horizontal="left" vertical="center" wrapText="1"/>
    </xf>
    <xf numFmtId="0" fontId="58" fillId="33" borderId="18" xfId="0" applyFont="1" applyFill="1" applyBorder="1" applyAlignment="1">
      <alignment horizontal="left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6.57421875" style="16" customWidth="1"/>
    <col min="2" max="9" width="9.28125" style="16" bestFit="1" customWidth="1"/>
    <col min="10" max="10" width="10.140625" style="16" customWidth="1"/>
    <col min="11" max="11" width="12.57421875" style="16" customWidth="1"/>
    <col min="12" max="12" width="21.140625" style="16" customWidth="1"/>
    <col min="13" max="16384" width="9.140625" style="16" customWidth="1"/>
  </cols>
  <sheetData>
    <row r="1" spans="1:12" ht="16.5">
      <c r="A1" s="40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6.5">
      <c r="A2" s="41" t="s">
        <v>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6.5">
      <c r="A3" s="47" t="s">
        <v>45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6.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21" customHeight="1">
      <c r="A5" s="42" t="s">
        <v>31</v>
      </c>
      <c r="B5" s="44" t="s">
        <v>38</v>
      </c>
      <c r="C5" s="45"/>
      <c r="D5" s="45"/>
      <c r="E5" s="45"/>
      <c r="F5" s="45"/>
      <c r="G5" s="45"/>
      <c r="H5" s="45"/>
      <c r="I5" s="45"/>
      <c r="J5" s="46"/>
      <c r="K5" s="42" t="s">
        <v>32</v>
      </c>
      <c r="L5" s="42" t="s">
        <v>36</v>
      </c>
    </row>
    <row r="6" spans="1:12" ht="27.75" customHeight="1">
      <c r="A6" s="43"/>
      <c r="B6" s="18">
        <v>2012</v>
      </c>
      <c r="C6" s="18">
        <v>2013</v>
      </c>
      <c r="D6" s="18">
        <v>2014</v>
      </c>
      <c r="E6" s="18">
        <v>2015</v>
      </c>
      <c r="F6" s="18">
        <v>2016</v>
      </c>
      <c r="G6" s="18">
        <v>2017</v>
      </c>
      <c r="H6" s="18">
        <v>2018</v>
      </c>
      <c r="I6" s="18">
        <v>2019</v>
      </c>
      <c r="J6" s="18">
        <v>2020</v>
      </c>
      <c r="K6" s="43"/>
      <c r="L6" s="43"/>
    </row>
    <row r="7" spans="1:12" ht="50.25">
      <c r="A7" s="19" t="s">
        <v>37</v>
      </c>
      <c r="B7" s="20">
        <v>27.5</v>
      </c>
      <c r="C7" s="20">
        <v>27.6</v>
      </c>
      <c r="D7" s="20">
        <v>27.5</v>
      </c>
      <c r="E7" s="20">
        <v>27.9</v>
      </c>
      <c r="F7" s="20">
        <v>28.1</v>
      </c>
      <c r="G7" s="20">
        <v>28.1</v>
      </c>
      <c r="H7" s="20">
        <v>27.6</v>
      </c>
      <c r="I7" s="20">
        <v>27.6</v>
      </c>
      <c r="J7" s="20">
        <v>27.98</v>
      </c>
      <c r="K7" s="20">
        <v>27.9</v>
      </c>
      <c r="L7" s="21">
        <f>AVERAGE(B7:K7)</f>
        <v>27.778</v>
      </c>
    </row>
    <row r="8" spans="1:12" ht="47.25">
      <c r="A8" s="19" t="s">
        <v>33</v>
      </c>
      <c r="B8" s="20">
        <v>81</v>
      </c>
      <c r="C8" s="20">
        <v>81</v>
      </c>
      <c r="D8" s="20">
        <v>80</v>
      </c>
      <c r="E8" s="20">
        <v>79</v>
      </c>
      <c r="F8" s="20">
        <v>80</v>
      </c>
      <c r="G8" s="20">
        <v>80</v>
      </c>
      <c r="H8" s="20">
        <v>81</v>
      </c>
      <c r="I8" s="20">
        <v>81</v>
      </c>
      <c r="J8" s="20">
        <v>80.25</v>
      </c>
      <c r="K8" s="20">
        <v>77.17</v>
      </c>
      <c r="L8" s="21">
        <f>AVERAGE(B8:K8)</f>
        <v>80.042</v>
      </c>
    </row>
    <row r="9" spans="1:12" ht="31.5">
      <c r="A9" s="19" t="s">
        <v>34</v>
      </c>
      <c r="B9" s="22">
        <v>1389.6</v>
      </c>
      <c r="C9" s="22">
        <v>2140.5</v>
      </c>
      <c r="D9" s="22">
        <v>2437.6</v>
      </c>
      <c r="E9" s="22">
        <v>1906.7</v>
      </c>
      <c r="F9" s="22">
        <v>2415.7</v>
      </c>
      <c r="G9" s="22">
        <v>2139.6</v>
      </c>
      <c r="H9" s="22">
        <v>1821</v>
      </c>
      <c r="I9" s="22">
        <v>1789.7</v>
      </c>
      <c r="J9" s="22">
        <v>1408.7</v>
      </c>
      <c r="K9" s="22">
        <v>910</v>
      </c>
      <c r="L9" s="21">
        <f>AVERAGE(B9:K9)</f>
        <v>1835.9099999999999</v>
      </c>
    </row>
    <row r="10" spans="1:12" ht="31.5">
      <c r="A10" s="19" t="s">
        <v>35</v>
      </c>
      <c r="B10" s="20">
        <f>2584.9/365</f>
        <v>7.0819178082191785</v>
      </c>
      <c r="C10" s="20">
        <f>2540.4/365</f>
        <v>6.96</v>
      </c>
      <c r="D10" s="20">
        <f>2835.1/365</f>
        <v>7.767397260273972</v>
      </c>
      <c r="E10" s="20">
        <f>2930.9/365</f>
        <v>8.02986301369863</v>
      </c>
      <c r="F10" s="20">
        <f>2634.4/365</f>
        <v>7.217534246575343</v>
      </c>
      <c r="G10" s="20">
        <f>2415.5/365</f>
        <v>6.617808219178082</v>
      </c>
      <c r="H10" s="20">
        <f>2495/365</f>
        <v>6.835616438356165</v>
      </c>
      <c r="I10" s="20">
        <f>2771.1/365</f>
        <v>7.592054794520548</v>
      </c>
      <c r="J10" s="20">
        <f>2595.2/365</f>
        <v>7.110136986301369</v>
      </c>
      <c r="K10" s="20">
        <f>7.81</f>
        <v>7.81</v>
      </c>
      <c r="L10" s="21">
        <f>AVERAGE(B10:K10)</f>
        <v>7.302232876712329</v>
      </c>
    </row>
    <row r="15" ht="15">
      <c r="K15" s="17"/>
    </row>
    <row r="16" spans="2:11" ht="15"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9:10" ht="15">
      <c r="I17" s="17"/>
      <c r="J17" s="17"/>
    </row>
  </sheetData>
  <sheetProtection/>
  <mergeCells count="7">
    <mergeCell ref="A1:L1"/>
    <mergeCell ref="K5:K6"/>
    <mergeCell ref="B5:J5"/>
    <mergeCell ref="A5:A6"/>
    <mergeCell ref="L5:L6"/>
    <mergeCell ref="A3:L3"/>
    <mergeCell ref="A2:L2"/>
  </mergeCells>
  <printOptions/>
  <pageMargins left="0.24" right="0.16" top="0.49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H13" sqref="G13:H13"/>
    </sheetView>
  </sheetViews>
  <sheetFormatPr defaultColWidth="9.140625" defaultRowHeight="15"/>
  <cols>
    <col min="1" max="1" width="25.00390625" style="8" customWidth="1"/>
    <col min="2" max="10" width="11.421875" style="8" bestFit="1" customWidth="1"/>
    <col min="11" max="11" width="16.00390625" style="8" bestFit="1" customWidth="1"/>
    <col min="12" max="16384" width="9.140625" style="8" customWidth="1"/>
  </cols>
  <sheetData>
    <row r="1" spans="1:11" ht="17.25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7.25">
      <c r="A2" s="48" t="s">
        <v>42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25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27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24.75" customHeight="1">
      <c r="A5" s="1" t="s">
        <v>17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12</v>
      </c>
    </row>
    <row r="6" spans="1:11" ht="24.75" customHeight="1">
      <c r="A6" s="7" t="s">
        <v>14</v>
      </c>
      <c r="B6" s="3">
        <f>45390</f>
        <v>45390</v>
      </c>
      <c r="C6" s="3">
        <f>45658</f>
        <v>45658</v>
      </c>
      <c r="D6" s="3">
        <f>50479.1</f>
        <v>50479.1</v>
      </c>
      <c r="E6" s="3">
        <f>57607.9</f>
        <v>57607.9</v>
      </c>
      <c r="F6" s="3">
        <f>61636.6</f>
        <v>61636.6</v>
      </c>
      <c r="G6" s="3">
        <f>55940.3</f>
        <v>55940.3</v>
      </c>
      <c r="H6" s="3">
        <f>49242.19</f>
        <v>49242.19</v>
      </c>
      <c r="I6" s="4">
        <f>52315.9</f>
        <v>52315.9</v>
      </c>
      <c r="J6" s="3">
        <f>57149.64</f>
        <v>57149.64</v>
      </c>
      <c r="K6" s="3">
        <f>62000</f>
        <v>62000</v>
      </c>
    </row>
    <row r="7" spans="1:11" ht="24.75" customHeight="1">
      <c r="A7" s="7" t="s">
        <v>15</v>
      </c>
      <c r="B7" s="5">
        <f>290.9/10</f>
        <v>29.089999999999996</v>
      </c>
      <c r="C7" s="5">
        <f>295/10</f>
        <v>29.5</v>
      </c>
      <c r="D7" s="5">
        <f>317.63/10</f>
        <v>31.762999999999998</v>
      </c>
      <c r="E7" s="5">
        <f>324.313972562791/10</f>
        <v>32.4313972562791</v>
      </c>
      <c r="F7" s="5">
        <f>328.375512276797/10</f>
        <v>32.8375512276797</v>
      </c>
      <c r="G7" s="5">
        <f>325.313493134645/10</f>
        <v>32.5313493134645</v>
      </c>
      <c r="H7" s="5">
        <f>315.846427626391/10</f>
        <v>31.5846427626391</v>
      </c>
      <c r="I7" s="6">
        <f>319.497915547663/10</f>
        <v>31.9497915547663</v>
      </c>
      <c r="J7" s="5">
        <f>333.135948012971/10</f>
        <v>33.3135948012971</v>
      </c>
      <c r="K7" s="5">
        <v>33.2</v>
      </c>
    </row>
    <row r="8" spans="1:11" ht="24.75" customHeight="1">
      <c r="A8" s="7" t="s">
        <v>16</v>
      </c>
      <c r="B8" s="3">
        <f>B6*B7/1000</f>
        <v>1320.3951</v>
      </c>
      <c r="C8" s="3">
        <f aca="true" t="shared" si="0" ref="C8:K8">C6*C7/1000</f>
        <v>1346.911</v>
      </c>
      <c r="D8" s="3">
        <f t="shared" si="0"/>
        <v>1603.3676532999998</v>
      </c>
      <c r="E8" s="3">
        <f t="shared" si="0"/>
        <v>1868.3046900000006</v>
      </c>
      <c r="F8" s="3">
        <f t="shared" si="0"/>
        <v>2023.9950100000024</v>
      </c>
      <c r="G8" s="3">
        <f t="shared" si="0"/>
        <v>1819.8134399999983</v>
      </c>
      <c r="H8" s="3">
        <f t="shared" si="0"/>
        <v>1555.2969799999996</v>
      </c>
      <c r="I8" s="3">
        <f t="shared" si="0"/>
        <v>1671.4820999999981</v>
      </c>
      <c r="J8" s="3">
        <f t="shared" si="0"/>
        <v>1903.859950000001</v>
      </c>
      <c r="K8" s="3">
        <f t="shared" si="0"/>
        <v>2058.4</v>
      </c>
    </row>
  </sheetData>
  <sheetProtection/>
  <mergeCells count="3">
    <mergeCell ref="A1:K1"/>
    <mergeCell ref="A2:K2"/>
    <mergeCell ref="A3:K3"/>
  </mergeCells>
  <printOptions/>
  <pageMargins left="0.24" right="0.16" top="0.41" bottom="0.37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20.57421875" style="9" customWidth="1"/>
    <col min="2" max="11" width="10.140625" style="9" bestFit="1" customWidth="1"/>
    <col min="12" max="12" width="9.57421875" style="9" bestFit="1" customWidth="1"/>
    <col min="13" max="16384" width="9.140625" style="9" customWidth="1"/>
  </cols>
  <sheetData>
    <row r="1" spans="1:11" s="8" customFormat="1" ht="17.25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8" customFormat="1" ht="17.25">
      <c r="A2" s="48" t="s">
        <v>44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8" customFormat="1" ht="17.25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6.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24.75" customHeight="1">
      <c r="A5" s="56" t="s">
        <v>18</v>
      </c>
      <c r="B5" s="15" t="s">
        <v>2</v>
      </c>
      <c r="C5" s="10" t="s">
        <v>3</v>
      </c>
      <c r="D5" s="10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</row>
    <row r="6" spans="1:11" ht="24.75" customHeight="1">
      <c r="A6" s="57"/>
      <c r="B6" s="25">
        <f>SUM(B8:B10)</f>
        <v>168.7</v>
      </c>
      <c r="C6" s="25">
        <f aca="true" t="shared" si="0" ref="C6:K6">SUM(C8:C10)</f>
        <v>1155.6000000000001</v>
      </c>
      <c r="D6" s="25">
        <f t="shared" si="0"/>
        <v>659.3000000000001</v>
      </c>
      <c r="E6" s="25">
        <f t="shared" si="0"/>
        <v>180.70000000000002</v>
      </c>
      <c r="F6" s="25">
        <f t="shared" si="0"/>
        <v>45.6</v>
      </c>
      <c r="G6" s="25">
        <f t="shared" si="0"/>
        <v>27.4</v>
      </c>
      <c r="H6" s="26">
        <f t="shared" si="0"/>
        <v>0</v>
      </c>
      <c r="I6" s="26">
        <f t="shared" si="0"/>
        <v>0</v>
      </c>
      <c r="J6" s="26">
        <f t="shared" si="0"/>
        <v>0</v>
      </c>
      <c r="K6" s="26">
        <f t="shared" si="0"/>
        <v>0</v>
      </c>
    </row>
    <row r="7" spans="1:11" ht="24.75" customHeight="1">
      <c r="A7" s="53" t="s">
        <v>20</v>
      </c>
      <c r="B7" s="54"/>
      <c r="C7" s="54"/>
      <c r="D7" s="54"/>
      <c r="E7" s="54"/>
      <c r="F7" s="54"/>
      <c r="G7" s="54"/>
      <c r="H7" s="54"/>
      <c r="I7" s="54"/>
      <c r="J7" s="54"/>
      <c r="K7" s="55"/>
    </row>
    <row r="8" spans="1:11" ht="24.75" customHeight="1">
      <c r="A8" s="27" t="s">
        <v>0</v>
      </c>
      <c r="B8" s="28">
        <v>84.7</v>
      </c>
      <c r="C8" s="28">
        <v>707.7</v>
      </c>
      <c r="D8" s="28">
        <v>588.7</v>
      </c>
      <c r="E8" s="28">
        <v>178.8</v>
      </c>
      <c r="F8" s="28">
        <v>36.6</v>
      </c>
      <c r="G8" s="28">
        <v>27.4</v>
      </c>
      <c r="H8" s="11">
        <v>0</v>
      </c>
      <c r="I8" s="11">
        <v>0</v>
      </c>
      <c r="J8" s="11">
        <v>0</v>
      </c>
      <c r="K8" s="11">
        <v>0</v>
      </c>
    </row>
    <row r="9" spans="1:11" ht="24.75" customHeight="1">
      <c r="A9" s="27" t="s">
        <v>13</v>
      </c>
      <c r="B9" s="28">
        <v>84</v>
      </c>
      <c r="C9" s="28">
        <v>345</v>
      </c>
      <c r="D9" s="28">
        <v>64.7</v>
      </c>
      <c r="E9" s="28">
        <v>1.9</v>
      </c>
      <c r="F9" s="28">
        <v>9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24.75" customHeight="1">
      <c r="A10" s="27" t="s">
        <v>1</v>
      </c>
      <c r="B10" s="11">
        <v>0</v>
      </c>
      <c r="C10" s="29">
        <v>102.9</v>
      </c>
      <c r="D10" s="29">
        <v>5.9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24.75" customHeight="1">
      <c r="A11" s="50" t="s">
        <v>21</v>
      </c>
      <c r="B11" s="51"/>
      <c r="C11" s="51"/>
      <c r="D11" s="51"/>
      <c r="E11" s="51"/>
      <c r="F11" s="51"/>
      <c r="G11" s="51"/>
      <c r="H11" s="51"/>
      <c r="I11" s="51"/>
      <c r="J11" s="51"/>
      <c r="K11" s="52"/>
    </row>
    <row r="12" spans="1:11" ht="24.75" customHeight="1">
      <c r="A12" s="30" t="s">
        <v>22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ht="24.75" customHeight="1">
      <c r="A13" s="30" t="s">
        <v>23</v>
      </c>
      <c r="B13" s="30">
        <v>0</v>
      </c>
      <c r="C13" s="31">
        <v>20</v>
      </c>
      <c r="D13" s="31">
        <v>12.8</v>
      </c>
      <c r="E13" s="31">
        <v>6.5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24.75" customHeight="1">
      <c r="A14" s="30" t="s">
        <v>24</v>
      </c>
      <c r="B14" s="30">
        <v>0</v>
      </c>
      <c r="C14" s="31">
        <v>26.2</v>
      </c>
      <c r="D14" s="31">
        <v>17.8</v>
      </c>
      <c r="E14" s="31">
        <v>9.6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ht="24.75" customHeight="1">
      <c r="A15" s="30" t="s">
        <v>25</v>
      </c>
      <c r="B15" s="31">
        <v>8.3</v>
      </c>
      <c r="C15" s="31">
        <v>186.4</v>
      </c>
      <c r="D15" s="31">
        <v>92.2</v>
      </c>
      <c r="E15" s="31">
        <v>36.3</v>
      </c>
      <c r="F15" s="31">
        <v>15.1</v>
      </c>
      <c r="G15" s="31">
        <v>7</v>
      </c>
      <c r="H15" s="12">
        <v>0</v>
      </c>
      <c r="I15" s="12">
        <v>0</v>
      </c>
      <c r="J15" s="12">
        <v>0</v>
      </c>
      <c r="K15" s="12">
        <v>0</v>
      </c>
    </row>
    <row r="16" spans="1:11" ht="24.75" customHeight="1">
      <c r="A16" s="32" t="s">
        <v>26</v>
      </c>
      <c r="B16" s="33">
        <v>45</v>
      </c>
      <c r="C16" s="33">
        <v>300.4</v>
      </c>
      <c r="D16" s="33">
        <v>104</v>
      </c>
      <c r="E16" s="33">
        <v>13.3</v>
      </c>
      <c r="F16" s="33">
        <v>4</v>
      </c>
      <c r="G16" s="34">
        <v>0</v>
      </c>
      <c r="H16" s="13">
        <v>0</v>
      </c>
      <c r="I16" s="13">
        <v>0</v>
      </c>
      <c r="J16" s="13">
        <v>0</v>
      </c>
      <c r="K16" s="13">
        <v>0</v>
      </c>
    </row>
    <row r="17" spans="1:11" ht="24.75" customHeight="1">
      <c r="A17" s="35" t="s">
        <v>19</v>
      </c>
      <c r="B17" s="23"/>
      <c r="C17" s="24">
        <v>70</v>
      </c>
      <c r="D17" s="24">
        <v>2.9</v>
      </c>
      <c r="E17" s="23"/>
      <c r="F17" s="23"/>
      <c r="G17" s="36"/>
      <c r="H17" s="14"/>
      <c r="I17" s="14"/>
      <c r="J17" s="14"/>
      <c r="K17" s="14"/>
    </row>
    <row r="18" spans="1:11" ht="24.75" customHeight="1">
      <c r="A18" s="30" t="s">
        <v>27</v>
      </c>
      <c r="B18" s="31">
        <v>37.7</v>
      </c>
      <c r="C18" s="31">
        <v>161</v>
      </c>
      <c r="D18" s="31">
        <v>23</v>
      </c>
      <c r="E18" s="31">
        <v>9.5</v>
      </c>
      <c r="F18" s="31">
        <v>3.5</v>
      </c>
      <c r="G18" s="31">
        <v>6</v>
      </c>
      <c r="H18" s="12">
        <v>0</v>
      </c>
      <c r="I18" s="12">
        <v>0</v>
      </c>
      <c r="J18" s="12">
        <v>0</v>
      </c>
      <c r="K18" s="12">
        <v>0</v>
      </c>
    </row>
    <row r="19" spans="1:11" ht="24.75" customHeight="1">
      <c r="A19" s="30" t="s">
        <v>28</v>
      </c>
      <c r="B19" s="37">
        <v>0</v>
      </c>
      <c r="C19" s="31">
        <v>16</v>
      </c>
      <c r="D19" s="31">
        <v>9</v>
      </c>
      <c r="E19" s="31">
        <v>1.5</v>
      </c>
      <c r="F19" s="31">
        <v>1</v>
      </c>
      <c r="G19" s="31">
        <v>1.4</v>
      </c>
      <c r="H19" s="12">
        <v>0</v>
      </c>
      <c r="I19" s="12">
        <v>0</v>
      </c>
      <c r="J19" s="12">
        <v>0</v>
      </c>
      <c r="K19" s="12">
        <v>0</v>
      </c>
    </row>
    <row r="20" spans="1:11" ht="24.75" customHeight="1">
      <c r="A20" s="30" t="s">
        <v>29</v>
      </c>
      <c r="B20" s="31">
        <v>51.8</v>
      </c>
      <c r="C20" s="31">
        <v>141.9</v>
      </c>
      <c r="D20" s="31">
        <v>122.9</v>
      </c>
      <c r="E20" s="31">
        <v>26.2</v>
      </c>
      <c r="F20" s="31">
        <v>8</v>
      </c>
      <c r="G20" s="31">
        <v>8</v>
      </c>
      <c r="H20" s="12">
        <v>0</v>
      </c>
      <c r="I20" s="12">
        <v>0</v>
      </c>
      <c r="J20" s="12">
        <v>0</v>
      </c>
      <c r="K20" s="12">
        <v>0</v>
      </c>
    </row>
    <row r="21" spans="1:11" ht="24.75" customHeight="1">
      <c r="A21" s="32" t="s">
        <v>30</v>
      </c>
      <c r="B21" s="33">
        <v>25.9</v>
      </c>
      <c r="C21" s="33">
        <v>303.7</v>
      </c>
      <c r="D21" s="33">
        <v>277.6</v>
      </c>
      <c r="E21" s="33">
        <v>77.8</v>
      </c>
      <c r="F21" s="33">
        <v>14</v>
      </c>
      <c r="G21" s="33">
        <v>5</v>
      </c>
      <c r="H21" s="13">
        <v>0</v>
      </c>
      <c r="I21" s="13">
        <v>0</v>
      </c>
      <c r="J21" s="13">
        <v>0</v>
      </c>
      <c r="K21" s="13">
        <v>0</v>
      </c>
    </row>
    <row r="22" spans="1:11" ht="24.75" customHeight="1">
      <c r="A22" s="35" t="s">
        <v>19</v>
      </c>
      <c r="B22" s="23"/>
      <c r="C22" s="24">
        <v>32.9</v>
      </c>
      <c r="D22" s="24">
        <v>3</v>
      </c>
      <c r="E22" s="23"/>
      <c r="F22" s="23"/>
      <c r="G22" s="23"/>
      <c r="H22" s="14"/>
      <c r="I22" s="14"/>
      <c r="J22" s="14"/>
      <c r="K22" s="14"/>
    </row>
  </sheetData>
  <sheetProtection/>
  <mergeCells count="7">
    <mergeCell ref="A11:K11"/>
    <mergeCell ref="A7:K7"/>
    <mergeCell ref="A4:K4"/>
    <mergeCell ref="A5:A6"/>
    <mergeCell ref="A1:K1"/>
    <mergeCell ref="A2:K2"/>
    <mergeCell ref="A3:K3"/>
  </mergeCells>
  <printOptions/>
  <pageMargins left="0.82" right="0.16" top="0.4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 pkdang</cp:lastModifiedBy>
  <cp:lastPrinted>2021-07-27T08:04:00Z</cp:lastPrinted>
  <dcterms:created xsi:type="dcterms:W3CDTF">2021-01-19T07:56:42Z</dcterms:created>
  <dcterms:modified xsi:type="dcterms:W3CDTF">2021-08-10T07:00:50Z</dcterms:modified>
  <cp:category/>
  <cp:version/>
  <cp:contentType/>
  <cp:contentStatus/>
</cp:coreProperties>
</file>